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1305" yWindow="65506" windowWidth="15135" windowHeight="9300" activeTab="0"/>
  </bookViews>
  <sheets>
    <sheet name="AF Props" sheetId="1" r:id="rId1"/>
  </sheets>
  <definedNames>
    <definedName name="CalcE85SG">'AF Props'!$C$11</definedName>
    <definedName name="CalcPumpSG">'AF Props'!$C$9</definedName>
    <definedName name="cEthanolCutOctane">'AF Props'!$F$8</definedName>
    <definedName name="cEthanolOctane">'AF Props'!$F$7</definedName>
    <definedName name="cEthanolSG">'AF Props'!$F$5</definedName>
    <definedName name="cEthanolStoich">'AF Props'!$F$6</definedName>
    <definedName name="cGasSG">'AF Props'!$F$3</definedName>
    <definedName name="cGasStoich">'AF Props'!$F$4</definedName>
    <definedName name="CorrectedMeasuredSG">'AF Props'!$F$16</definedName>
    <definedName name="DegreesC">'AF Props'!$F$15</definedName>
    <definedName name="DegreesF">'AF Props'!$F$14</definedName>
    <definedName name="E85EthanolPct">'AF Props'!$C$3</definedName>
    <definedName name="E85Octane">'AF Props'!$C$8</definedName>
    <definedName name="E85SG">'AF Props'!$C$11</definedName>
    <definedName name="E85Stoich">'AF Props'!$C$12</definedName>
    <definedName name="EthanolOctane">'AF Props'!$C$8</definedName>
    <definedName name="GallonsE85">'AF Props'!$C$6</definedName>
    <definedName name="GallonsGas">'AF Props'!$C$7</definedName>
    <definedName name="HydrometerCal">'AF Props'!$F$12</definedName>
    <definedName name="HydSampleTemp">'AF Props'!#REF!</definedName>
    <definedName name="MeasuredSG">'AF Props'!$F$13</definedName>
    <definedName name="PumpEthPct">'AF Props'!$C$4</definedName>
    <definedName name="PumpOctane">'AF Props'!$C$5</definedName>
    <definedName name="PumpSG">'AF Props'!$C$9</definedName>
    <definedName name="PumpStoich">'AF Props'!$C$10</definedName>
  </definedNames>
  <calcPr fullCalcOnLoad="1"/>
</workbook>
</file>

<file path=xl/comments1.xml><?xml version="1.0" encoding="utf-8"?>
<comments xmlns="http://schemas.openxmlformats.org/spreadsheetml/2006/main">
  <authors>
    <author>cas</author>
  </authors>
  <commentList>
    <comment ref="C3" authorId="0">
      <text>
        <r>
          <rPr>
            <sz val="8"/>
            <rFont val="Tahoma"/>
            <family val="0"/>
          </rPr>
          <t xml:space="preserve">Actual ethanol percentage in E85 varies at different times of the year from location to location, between 70% and 85%.
</t>
        </r>
      </text>
    </comment>
    <comment ref="C10" authorId="0">
      <text>
        <r>
          <rPr>
            <sz val="8"/>
            <rFont val="Tahoma"/>
            <family val="2"/>
          </rPr>
          <t>Corrected stoich ratio for pump gas, after considering blend % entered in C4.
Pump "gas" with 10% ethanol added will be 14.0-14.1. Pure gasoline is 14.64.</t>
        </r>
      </text>
    </comment>
    <comment ref="C12" authorId="0">
      <text>
        <r>
          <rPr>
            <sz val="8"/>
            <rFont val="Tahoma"/>
            <family val="2"/>
          </rPr>
          <t>Calculated stoich value of E85, based on blend percentage entered in C3.</t>
        </r>
      </text>
    </comment>
    <comment ref="C11" authorId="0">
      <text>
        <r>
          <rPr>
            <sz val="8"/>
            <rFont val="Tahoma"/>
            <family val="2"/>
          </rPr>
          <t>Specific gravity of E85, based on blend percentage entered in C3.</t>
        </r>
      </text>
    </comment>
    <comment ref="C16" authorId="0">
      <text>
        <r>
          <rPr>
            <sz val="8"/>
            <rFont val="Tahoma"/>
            <family val="2"/>
          </rPr>
          <t>Corrected stoich ratio for E85/gas mix. Enter this value into the global fuel calculator for "Stoichiometic ratio", and in AFRatioEst properties.</t>
        </r>
      </text>
    </comment>
    <comment ref="C17" authorId="0">
      <text>
        <r>
          <rPr>
            <sz val="8"/>
            <rFont val="Tahoma"/>
            <family val="2"/>
          </rPr>
          <t>Corrected specific gravity for E85/gas mix. Enter this value into the AFRatioEst properties.</t>
        </r>
      </text>
    </comment>
    <comment ref="C5" authorId="0">
      <text>
        <r>
          <rPr>
            <sz val="8"/>
            <rFont val="Tahoma"/>
            <family val="2"/>
          </rPr>
          <t>Octane rating of pump gas.</t>
        </r>
      </text>
    </comment>
    <comment ref="C7" authorId="0">
      <text>
        <r>
          <rPr>
            <sz val="8"/>
            <rFont val="Tahoma"/>
            <family val="2"/>
          </rPr>
          <t>Number of gallons of gasoline in tank.</t>
        </r>
      </text>
    </comment>
    <comment ref="C6" authorId="0">
      <text>
        <r>
          <rPr>
            <sz val="8"/>
            <rFont val="Tahoma"/>
            <family val="2"/>
          </rPr>
          <t>Number of gallons of E85 in tank.</t>
        </r>
      </text>
    </comment>
    <comment ref="C4" authorId="0">
      <text>
        <r>
          <rPr>
            <sz val="8"/>
            <rFont val="Tahoma"/>
            <family val="2"/>
          </rPr>
          <t>Percentage of ethanol added to pump gas. May be around 10% at most stations.</t>
        </r>
      </text>
    </comment>
    <comment ref="C8" authorId="0">
      <text>
        <r>
          <rPr>
            <sz val="8"/>
            <rFont val="Tahoma"/>
            <family val="2"/>
          </rPr>
          <t>Octane rating of E85; typically 105.</t>
        </r>
      </text>
    </comment>
    <comment ref="C15" authorId="0">
      <text>
        <r>
          <rPr>
            <sz val="8"/>
            <rFont val="Tahoma"/>
            <family val="2"/>
          </rPr>
          <t>Adjusted octane rating for E85/gas mix.</t>
        </r>
      </text>
    </comment>
    <comment ref="C14" authorId="0">
      <text>
        <r>
          <rPr>
            <sz val="8"/>
            <rFont val="Tahoma"/>
            <family val="2"/>
          </rPr>
          <t>Actual percentage of ethanol contained in E85/gas mix.</t>
        </r>
      </text>
    </comment>
    <comment ref="C9" authorId="0">
      <text>
        <r>
          <rPr>
            <sz val="8"/>
            <rFont val="Tahoma"/>
            <family val="2"/>
          </rPr>
          <t>Specific gravity of pump gas, based on blend percentage entered in C4.</t>
        </r>
      </text>
    </comment>
    <comment ref="F16" authorId="0">
      <text>
        <r>
          <rPr>
            <sz val="8"/>
            <rFont val="Tahoma"/>
            <family val="2"/>
          </rPr>
          <t>Measured specific gravity value, after correction for temperature of sample.</t>
        </r>
      </text>
    </comment>
    <comment ref="F12" authorId="0">
      <text>
        <r>
          <rPr>
            <sz val="8"/>
            <rFont val="Tahoma"/>
            <family val="2"/>
          </rPr>
          <t>Hydrometer's calibration temperature (in degrees Farenheight).</t>
        </r>
      </text>
    </comment>
    <comment ref="F14" authorId="0">
      <text>
        <r>
          <rPr>
            <sz val="8"/>
            <rFont val="Tahoma"/>
            <family val="2"/>
          </rPr>
          <t>Enter temperature of sample in degrees Farenheight.</t>
        </r>
      </text>
    </comment>
    <comment ref="F15" authorId="0">
      <text>
        <r>
          <rPr>
            <sz val="8"/>
            <rFont val="Tahoma"/>
            <family val="2"/>
          </rPr>
          <t>Enter temperature of sample in degrees Celsius.</t>
        </r>
      </text>
    </comment>
    <comment ref="F17" authorId="0">
      <text>
        <r>
          <rPr>
            <sz val="8"/>
            <rFont val="Tahoma"/>
            <family val="2"/>
          </rPr>
          <t>Estimated stoich ratio, based on measured specific gravity of fuel sample. Note that this is only an estimate and is based on the fuel containing only gasoline and ethanol.</t>
        </r>
      </text>
    </comment>
    <comment ref="H2" authorId="0">
      <text>
        <r>
          <rPr>
            <sz val="8"/>
            <rFont val="Tahoma"/>
            <family val="2"/>
          </rPr>
          <t>This chart shows estimated stoich ratios for ethanol/gas blends, based on the percentage of ethanol and the specfic gravity. The values correspond to the results from the Measured Specific Gravity tool and fuel constants at the left.</t>
        </r>
      </text>
    </comment>
    <comment ref="E11" authorId="0">
      <text>
        <r>
          <rPr>
            <sz val="8"/>
            <rFont val="Tahoma"/>
            <family val="2"/>
          </rPr>
          <t>This tool can be used to find the estimated stoich ratio of an ethanol/gas blend by measuring the specific gravity of a sample of the fuel with a hydrometer.</t>
        </r>
      </text>
    </comment>
    <comment ref="F3" authorId="0">
      <text>
        <r>
          <rPr>
            <sz val="8"/>
            <rFont val="Tahoma"/>
            <family val="0"/>
          </rPr>
          <t>Specific gravity of pure automobile gasoline, typically .739</t>
        </r>
      </text>
    </comment>
    <comment ref="F4" authorId="0">
      <text>
        <r>
          <rPr>
            <sz val="8"/>
            <rFont val="Tahoma"/>
            <family val="2"/>
          </rPr>
          <t>Chemically stoichometric ratio of pure gasoline, typically 14.64</t>
        </r>
      </text>
    </comment>
    <comment ref="F5" authorId="0">
      <text>
        <r>
          <rPr>
            <sz val="8"/>
            <rFont val="Tahoma"/>
            <family val="2"/>
          </rPr>
          <t>Specific gravity of pure ethanol, typically .769</t>
        </r>
      </text>
    </comment>
    <comment ref="F6" authorId="0">
      <text>
        <r>
          <rPr>
            <sz val="8"/>
            <rFont val="Tahoma"/>
            <family val="2"/>
          </rPr>
          <t>Chemically stoichometric ratio of pure ethanol, typically 9.01</t>
        </r>
      </text>
    </comment>
    <comment ref="B2" authorId="0">
      <text>
        <r>
          <rPr>
            <sz val="8"/>
            <rFont val="Tahoma"/>
            <family val="2"/>
          </rPr>
          <t>Use this tool to calculate SG and stoich values, based on any mix of ethanol and pump gas.</t>
        </r>
      </text>
    </comment>
    <comment ref="F7" authorId="0">
      <text>
        <r>
          <rPr>
            <sz val="8"/>
            <rFont val="Tahoma"/>
            <family val="2"/>
          </rPr>
          <t>Chemically stoichometric ratio of pure ethanol, typically 9.01</t>
        </r>
      </text>
    </comment>
    <comment ref="F8" authorId="0">
      <text>
        <r>
          <rPr>
            <sz val="8"/>
            <rFont val="Tahoma"/>
            <family val="2"/>
          </rPr>
          <t>Chemically stoichometric ratio of pure ethanol, typically 9.01</t>
        </r>
      </text>
    </comment>
  </commentList>
</comments>
</file>

<file path=xl/sharedStrings.xml><?xml version="1.0" encoding="utf-8"?>
<sst xmlns="http://schemas.openxmlformats.org/spreadsheetml/2006/main" count="38" uniqueCount="35">
  <si>
    <t>Specific Gravity</t>
  </si>
  <si>
    <t>Gas Octane</t>
  </si>
  <si>
    <t>Gallons of Gas</t>
  </si>
  <si>
    <t>Stoich Ratio</t>
  </si>
  <si>
    <t>Gas Blend (% Ethanol)</t>
  </si>
  <si>
    <t>Octane Rating</t>
  </si>
  <si>
    <t>Calculated Mix Values</t>
  </si>
  <si>
    <t>Percentage of Ethanol</t>
  </si>
  <si>
    <t>SG</t>
  </si>
  <si>
    <t>% Eth.</t>
  </si>
  <si>
    <t>Measured Specific Gravity</t>
  </si>
  <si>
    <t>Stoich Ratio (estimated)</t>
  </si>
  <si>
    <t>Hydrometer Reading</t>
  </si>
  <si>
    <t>Sample Temperature (°F)</t>
  </si>
  <si>
    <t>Sample Temperature (°C)</t>
  </si>
  <si>
    <t>Fuel Constants</t>
  </si>
  <si>
    <t>Stoich</t>
  </si>
  <si>
    <t>Estimated Stoich Ratios From SG</t>
  </si>
  <si>
    <t>Gas Specific Gravity</t>
  </si>
  <si>
    <t>Corrected Specific Gravity</t>
  </si>
  <si>
    <t>Gas Stoich</t>
  </si>
  <si>
    <t>Pure Gas Specific Gravity</t>
  </si>
  <si>
    <t>Pure Gas Stoich Ratio</t>
  </si>
  <si>
    <t>Pure Ethanol Specific Gravity</t>
  </si>
  <si>
    <t>Pure Ethanol Stoich Ratio</t>
  </si>
  <si>
    <t>Fuel Mix Calculator</t>
  </si>
  <si>
    <t>Hydrometer Calibration (°F)</t>
  </si>
  <si>
    <t>Ethanol Octane</t>
  </si>
  <si>
    <t>Pure Ethanol Octane</t>
  </si>
  <si>
    <t>Ethanol "cut" Octane</t>
  </si>
  <si>
    <t>Exx Blend (% Ethanol)</t>
  </si>
  <si>
    <t>Gallons of Exx</t>
  </si>
  <si>
    <t>Exx Specific Gravity</t>
  </si>
  <si>
    <t>Exx Stoich</t>
  </si>
  <si>
    <t>Enter data in the light green boxes, and the other values will be automatically calculated. The "Fuel Constants" and darker green boxes shouldn't need to be changed, but can be if desired. ("Exx" is the FFV fuel; E85, E30, etc.)
For the Measured Specific Gravity tool, you must enter the sample temperature in Farenheight to get a corrected reading. Stoich calculations across the entire SG range (corresponding to even-numbered Ethanol percentages from 0 to 100) are displayed in the chart to the right.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</si>
</sst>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
    <numFmt numFmtId="166" formatCode="0.0%"/>
    <numFmt numFmtId="167" formatCode="0.0"/>
    <numFmt numFmtId="168" formatCode="0.0000"/>
    <numFmt numFmtId="169" formatCode="0.00&quot;:1&quot;"/>
    <numFmt numFmtId="170" formatCode="0.00\ &quot;: 1&quot;"/>
    <numFmt numFmtId="171" formatCode="&quot;Yes&quot;;&quot;Yes&quot;;&quot;No&quot;"/>
    <numFmt numFmtId="172" formatCode="&quot;True&quot;;&quot;True&quot;;&quot;False&quot;"/>
    <numFmt numFmtId="173" formatCode="&quot;On&quot;;&quot;On&quot;;&quot;Off&quot;"/>
    <numFmt numFmtId="174" formatCode="mm/dd/yy"/>
    <numFmt numFmtId="175" formatCode="0.00&quot; : 1&quot;"/>
    <numFmt numFmtId="176" formatCode="0;[Red]0"/>
  </numFmts>
  <fonts count="7">
    <font>
      <sz val="10"/>
      <name val="Arial"/>
      <family val="0"/>
    </font>
    <font>
      <b/>
      <sz val="10"/>
      <name val="Arial"/>
      <family val="2"/>
    </font>
    <font>
      <sz val="8"/>
      <name val="Tahoma"/>
      <family val="0"/>
    </font>
    <font>
      <b/>
      <sz val="9"/>
      <name val="Arial"/>
      <family val="2"/>
    </font>
    <font>
      <b/>
      <sz val="10"/>
      <color indexed="16"/>
      <name val="Arial"/>
      <family val="2"/>
    </font>
    <font>
      <sz val="10"/>
      <color indexed="9"/>
      <name val="Arial"/>
      <family val="2"/>
    </font>
    <font>
      <b/>
      <sz val="8"/>
      <name val="Arial"/>
      <family val="2"/>
    </font>
  </fonts>
  <fills count="5">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11"/>
        <bgColor indexed="64"/>
      </patternFill>
    </fill>
  </fills>
  <borders count="20">
    <border>
      <left/>
      <right/>
      <top/>
      <bottom/>
      <diagonal/>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style="thin"/>
      <bottom style="thin"/>
    </border>
    <border>
      <left style="thin"/>
      <right style="medium"/>
      <top>
        <color indexed="63"/>
      </top>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style="thin"/>
      <top style="medium"/>
      <bottom style="double"/>
    </border>
    <border>
      <left style="thin"/>
      <right style="medium"/>
      <top style="medium"/>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0" fillId="2" borderId="1" xfId="0" applyFill="1" applyBorder="1" applyAlignment="1" applyProtection="1">
      <alignment vertical="center"/>
      <protection/>
    </xf>
    <xf numFmtId="0" fontId="0" fillId="2" borderId="2" xfId="0" applyFill="1" applyBorder="1" applyAlignment="1" applyProtection="1">
      <alignment vertical="center"/>
      <protection/>
    </xf>
    <xf numFmtId="0" fontId="0" fillId="2" borderId="3" xfId="0" applyFill="1" applyBorder="1" applyAlignment="1" applyProtection="1">
      <alignment vertical="center"/>
      <protection/>
    </xf>
    <xf numFmtId="2" fontId="0" fillId="3" borderId="4" xfId="0" applyNumberFormat="1" applyFont="1" applyFill="1" applyBorder="1" applyAlignment="1" applyProtection="1">
      <alignment vertical="center"/>
      <protection/>
    </xf>
    <xf numFmtId="0" fontId="0" fillId="2" borderId="5" xfId="0" applyFont="1" applyFill="1" applyBorder="1" applyAlignment="1" applyProtection="1">
      <alignment horizontal="center" vertical="center"/>
      <protection/>
    </xf>
    <xf numFmtId="0" fontId="0" fillId="2" borderId="2" xfId="0" applyFont="1" applyFill="1" applyBorder="1" applyAlignment="1" applyProtection="1">
      <alignment horizontal="center" vertical="center"/>
      <protection/>
    </xf>
    <xf numFmtId="0" fontId="0" fillId="2" borderId="3" xfId="0" applyFont="1" applyFill="1" applyBorder="1" applyAlignment="1" applyProtection="1">
      <alignment horizontal="center" vertical="center"/>
      <protection/>
    </xf>
    <xf numFmtId="0" fontId="0" fillId="2" borderId="5" xfId="0" applyFill="1" applyBorder="1" applyAlignment="1" applyProtection="1">
      <alignment vertical="center"/>
      <protection/>
    </xf>
    <xf numFmtId="2" fontId="0" fillId="3" borderId="6" xfId="0" applyNumberFormat="1" applyFill="1" applyBorder="1" applyAlignment="1" applyProtection="1">
      <alignment vertical="center"/>
      <protection/>
    </xf>
    <xf numFmtId="165" fontId="0" fillId="3" borderId="6" xfId="0" applyNumberFormat="1" applyFill="1" applyBorder="1" applyAlignment="1" applyProtection="1">
      <alignment vertical="center"/>
      <protection/>
    </xf>
    <xf numFmtId="9" fontId="4" fillId="3" borderId="7" xfId="0" applyNumberFormat="1" applyFont="1" applyFill="1" applyBorder="1" applyAlignment="1" applyProtection="1">
      <alignment horizontal="center" vertical="center"/>
      <protection/>
    </xf>
    <xf numFmtId="1" fontId="4" fillId="3" borderId="6" xfId="0" applyNumberFormat="1" applyFont="1" applyFill="1" applyBorder="1" applyAlignment="1" applyProtection="1">
      <alignment horizontal="center" vertical="center"/>
      <protection/>
    </xf>
    <xf numFmtId="2" fontId="4" fillId="3" borderId="6" xfId="0" applyNumberFormat="1" applyFont="1" applyFill="1" applyBorder="1" applyAlignment="1" applyProtection="1">
      <alignment horizontal="center" vertical="center"/>
      <protection/>
    </xf>
    <xf numFmtId="168" fontId="4" fillId="3" borderId="4" xfId="0" applyNumberFormat="1" applyFont="1" applyFill="1" applyBorder="1" applyAlignment="1" applyProtection="1">
      <alignment horizontal="center" vertical="center"/>
      <protection/>
    </xf>
    <xf numFmtId="165" fontId="5" fillId="0" borderId="0" xfId="0" applyNumberFormat="1" applyFont="1" applyFill="1" applyBorder="1" applyAlignment="1" applyProtection="1">
      <alignment vertical="center"/>
      <protection/>
    </xf>
    <xf numFmtId="0" fontId="0" fillId="0" borderId="0" xfId="0" applyAlignment="1" applyProtection="1">
      <alignment/>
      <protection/>
    </xf>
    <xf numFmtId="168" fontId="0" fillId="0" borderId="0" xfId="0" applyNumberFormat="1" applyAlignment="1" applyProtection="1">
      <alignment/>
      <protection/>
    </xf>
    <xf numFmtId="2" fontId="0" fillId="0" borderId="0" xfId="0" applyNumberFormat="1" applyAlignment="1" applyProtection="1">
      <alignment/>
      <protection/>
    </xf>
    <xf numFmtId="0" fontId="0" fillId="3" borderId="2" xfId="0" applyFill="1" applyBorder="1" applyAlignment="1" applyProtection="1">
      <alignment/>
      <protection/>
    </xf>
    <xf numFmtId="0" fontId="3" fillId="2" borderId="1" xfId="0" applyFont="1" applyFill="1" applyBorder="1" applyAlignment="1" applyProtection="1">
      <alignment horizontal="center"/>
      <protection/>
    </xf>
    <xf numFmtId="168" fontId="3" fillId="2" borderId="8" xfId="0" applyNumberFormat="1" applyFont="1" applyFill="1" applyBorder="1" applyAlignment="1" applyProtection="1">
      <alignment horizontal="center"/>
      <protection/>
    </xf>
    <xf numFmtId="2" fontId="3" fillId="2" borderId="9" xfId="0" applyNumberFormat="1" applyFont="1" applyFill="1" applyBorder="1" applyAlignment="1" applyProtection="1">
      <alignment horizontal="center"/>
      <protection/>
    </xf>
    <xf numFmtId="2" fontId="3" fillId="2" borderId="10" xfId="0" applyNumberFormat="1" applyFont="1" applyFill="1" applyBorder="1" applyAlignment="1" applyProtection="1">
      <alignment horizontal="center"/>
      <protection/>
    </xf>
    <xf numFmtId="165" fontId="0" fillId="3" borderId="11" xfId="0" applyNumberFormat="1" applyFill="1" applyBorder="1" applyAlignment="1" applyProtection="1">
      <alignment/>
      <protection/>
    </xf>
    <xf numFmtId="167" fontId="0" fillId="3" borderId="12" xfId="0" applyNumberFormat="1" applyFill="1" applyBorder="1" applyAlignment="1" applyProtection="1">
      <alignment/>
      <protection/>
    </xf>
    <xf numFmtId="167" fontId="0" fillId="3" borderId="6" xfId="0" applyNumberFormat="1" applyFill="1" applyBorder="1" applyAlignment="1" applyProtection="1">
      <alignment/>
      <protection/>
    </xf>
    <xf numFmtId="0" fontId="0" fillId="3" borderId="3" xfId="0" applyFill="1" applyBorder="1" applyAlignment="1" applyProtection="1">
      <alignment/>
      <protection/>
    </xf>
    <xf numFmtId="0" fontId="0" fillId="0" borderId="0" xfId="0" applyFill="1" applyAlignment="1" applyProtection="1">
      <alignment/>
      <protection/>
    </xf>
    <xf numFmtId="0" fontId="0" fillId="3" borderId="5" xfId="0" applyFill="1" applyBorder="1" applyAlignment="1" applyProtection="1">
      <alignment/>
      <protection/>
    </xf>
    <xf numFmtId="170" fontId="4" fillId="3" borderId="4" xfId="0" applyNumberFormat="1" applyFont="1" applyFill="1" applyBorder="1" applyAlignment="1" applyProtection="1">
      <alignment horizontal="right"/>
      <protection/>
    </xf>
    <xf numFmtId="165" fontId="0" fillId="3" borderId="13" xfId="0" applyNumberFormat="1" applyFill="1" applyBorder="1" applyAlignment="1" applyProtection="1">
      <alignment/>
      <protection/>
    </xf>
    <xf numFmtId="167" fontId="0" fillId="3" borderId="14" xfId="0" applyNumberFormat="1" applyFill="1" applyBorder="1" applyAlignment="1" applyProtection="1">
      <alignment/>
      <protection/>
    </xf>
    <xf numFmtId="167" fontId="0" fillId="3" borderId="4" xfId="0" applyNumberFormat="1" applyFill="1" applyBorder="1" applyAlignment="1" applyProtection="1">
      <alignment/>
      <protection/>
    </xf>
    <xf numFmtId="9" fontId="0" fillId="4" borderId="10" xfId="0" applyNumberFormat="1" applyFill="1" applyBorder="1" applyAlignment="1" applyProtection="1">
      <alignment vertical="center"/>
      <protection locked="0"/>
    </xf>
    <xf numFmtId="9" fontId="0" fillId="4" borderId="7" xfId="0" applyNumberFormat="1" applyFill="1" applyBorder="1" applyAlignment="1" applyProtection="1">
      <alignment vertical="center"/>
      <protection locked="0"/>
    </xf>
    <xf numFmtId="1" fontId="0" fillId="4" borderId="6" xfId="0" applyNumberFormat="1" applyFill="1" applyBorder="1" applyAlignment="1" applyProtection="1">
      <alignment vertical="center"/>
      <protection locked="0"/>
    </xf>
    <xf numFmtId="2" fontId="0" fillId="4" borderId="6" xfId="0" applyNumberFormat="1" applyFill="1" applyBorder="1" applyAlignment="1" applyProtection="1">
      <alignment vertical="center"/>
      <protection locked="0"/>
    </xf>
    <xf numFmtId="0" fontId="0" fillId="4" borderId="7" xfId="0" applyFill="1" applyBorder="1" applyAlignment="1" applyProtection="1">
      <alignment/>
      <protection locked="0"/>
    </xf>
    <xf numFmtId="165" fontId="0" fillId="4" borderId="6" xfId="0" applyNumberFormat="1" applyFill="1" applyBorder="1" applyAlignment="1" applyProtection="1">
      <alignment/>
      <protection locked="0"/>
    </xf>
    <xf numFmtId="1" fontId="0" fillId="4" borderId="6" xfId="0" applyNumberFormat="1" applyFill="1" applyBorder="1" applyAlignment="1" applyProtection="1">
      <alignment/>
      <protection locked="0"/>
    </xf>
    <xf numFmtId="165" fontId="0" fillId="3" borderId="6" xfId="0" applyNumberFormat="1" applyFill="1" applyBorder="1" applyAlignment="1" applyProtection="1">
      <alignment/>
      <protection/>
    </xf>
    <xf numFmtId="0" fontId="0" fillId="3" borderId="6" xfId="0" applyFill="1" applyBorder="1" applyAlignment="1" applyProtection="1">
      <alignment/>
      <protection/>
    </xf>
    <xf numFmtId="1" fontId="0" fillId="3" borderId="6" xfId="0" applyNumberFormat="1" applyFill="1" applyBorder="1" applyAlignment="1" applyProtection="1">
      <alignment vertical="center"/>
      <protection/>
    </xf>
    <xf numFmtId="0" fontId="0" fillId="3" borderId="4" xfId="0" applyFill="1" applyBorder="1" applyAlignment="1" applyProtection="1">
      <alignment/>
      <protection/>
    </xf>
    <xf numFmtId="167" fontId="0" fillId="3" borderId="6" xfId="0" applyNumberFormat="1" applyFont="1" applyFill="1" applyBorder="1" applyAlignment="1" applyProtection="1">
      <alignment/>
      <protection/>
    </xf>
    <xf numFmtId="0" fontId="1" fillId="0" borderId="0" xfId="0" applyFont="1" applyAlignment="1" applyProtection="1">
      <alignment horizontal="left" vertical="top" wrapText="1"/>
      <protection/>
    </xf>
    <xf numFmtId="0" fontId="1" fillId="2" borderId="15" xfId="0" applyFont="1" applyFill="1" applyBorder="1" applyAlignment="1" applyProtection="1">
      <alignment horizontal="center" vertical="center"/>
      <protection/>
    </xf>
    <xf numFmtId="0" fontId="1" fillId="2" borderId="16" xfId="0" applyFont="1" applyFill="1" applyBorder="1" applyAlignment="1" applyProtection="1">
      <alignment horizontal="center" vertical="center"/>
      <protection/>
    </xf>
    <xf numFmtId="0" fontId="1" fillId="2" borderId="17" xfId="0" applyFont="1" applyFill="1" applyBorder="1" applyAlignment="1" applyProtection="1">
      <alignment horizontal="center" vertical="center"/>
      <protection/>
    </xf>
    <xf numFmtId="0" fontId="1" fillId="2" borderId="18" xfId="0" applyFont="1" applyFill="1" applyBorder="1" applyAlignment="1" applyProtection="1">
      <alignment horizontal="center" vertical="center" wrapText="1"/>
      <protection/>
    </xf>
    <xf numFmtId="0" fontId="1" fillId="2" borderId="19" xfId="0" applyFont="1" applyFill="1" applyBorder="1" applyAlignment="1" applyProtection="1">
      <alignment horizontal="center" vertical="center"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7D7D"/>
      <rgbColor rgb="007DFF7D"/>
      <rgbColor rgb="000000FF"/>
      <rgbColor rgb="00FFFF96"/>
      <rgbColor rgb="00FF00FF"/>
      <rgbColor rgb="0000FFFF"/>
      <rgbColor rgb="00800000"/>
      <rgbColor rgb="00008000"/>
      <rgbColor rgb="00000080"/>
      <rgbColor rgb="00808000"/>
      <rgbColor rgb="00800080"/>
      <rgbColor rgb="00008080"/>
      <rgbColor rgb="00C0C0C0"/>
      <rgbColor rgb="00808080"/>
      <rgbColor rgb="00E4FC00"/>
      <rgbColor rgb="00E0F759"/>
      <rgbColor rgb="00EEF47C"/>
      <rgbColor rgb="00F5FF95"/>
      <rgbColor rgb="00F8FFB1"/>
      <rgbColor rgb="00F8FFCD"/>
      <rgbColor rgb="00010000"/>
      <rgbColor rgb="00FFFFFF"/>
      <rgbColor rgb="00F2FF75"/>
      <rgbColor rgb="00F8F6B4"/>
      <rgbColor rgb="00FAFF9F"/>
      <rgbColor rgb="00FAF9CD"/>
      <rgbColor rgb="00FAFFCD"/>
      <rgbColor rgb="00FDFCE6"/>
      <rgbColor rgb="00FFFFF5"/>
      <rgbColor rgb="00FFFFFF"/>
      <rgbColor rgb="0000CCFF"/>
      <rgbColor rgb="00CCFFFF"/>
      <rgbColor rgb="00CCFFCC"/>
      <rgbColor rgb="00FFFF99"/>
      <rgbColor rgb="0099CCFF"/>
      <rgbColor rgb="00FF99CC"/>
      <rgbColor rgb="00CC99FF"/>
      <rgbColor rgb="00FF3300"/>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O30"/>
  <sheetViews>
    <sheetView showGridLines="0" showRowColHeaders="0" tabSelected="1" showOutlineSymbols="0" zoomScale="90" zoomScaleNormal="90" workbookViewId="0" topLeftCell="A1">
      <selection activeCell="C3" sqref="C3"/>
    </sheetView>
  </sheetViews>
  <sheetFormatPr defaultColWidth="9.140625" defaultRowHeight="12.75"/>
  <cols>
    <col min="1" max="1" width="6.7109375" style="16" customWidth="1"/>
    <col min="2" max="2" width="21.28125" style="16" bestFit="1" customWidth="1"/>
    <col min="3" max="3" width="7.140625" style="16" bestFit="1" customWidth="1"/>
    <col min="4" max="4" width="6.7109375" style="16" customWidth="1"/>
    <col min="5" max="5" width="26.28125" style="16" bestFit="1" customWidth="1"/>
    <col min="6" max="6" width="8.57421875" style="16" bestFit="1" customWidth="1"/>
    <col min="7" max="7" width="6.7109375" style="16" customWidth="1"/>
    <col min="8" max="8" width="6.140625" style="16" bestFit="1" customWidth="1"/>
    <col min="9" max="9" width="6.00390625" style="17" bestFit="1" customWidth="1"/>
    <col min="10" max="10" width="6.421875" style="18" bestFit="1" customWidth="1"/>
    <col min="11" max="11" width="6.140625" style="16" bestFit="1" customWidth="1"/>
    <col min="12" max="12" width="6.00390625" style="16" bestFit="1" customWidth="1"/>
    <col min="13" max="13" width="6.421875" style="16" bestFit="1" customWidth="1"/>
    <col min="14" max="14" width="9.140625" style="16" customWidth="1"/>
    <col min="15" max="15" width="6.00390625" style="16" bestFit="1" customWidth="1"/>
    <col min="16" max="16384" width="9.140625" style="16" customWidth="1"/>
  </cols>
  <sheetData>
    <row r="1" ht="33" customHeight="1" thickBot="1"/>
    <row r="2" spans="2:13" ht="13.5" thickBot="1">
      <c r="B2" s="47" t="s">
        <v>25</v>
      </c>
      <c r="C2" s="49"/>
      <c r="E2" s="47" t="s">
        <v>15</v>
      </c>
      <c r="F2" s="49"/>
      <c r="H2" s="47" t="s">
        <v>17</v>
      </c>
      <c r="I2" s="48"/>
      <c r="J2" s="48"/>
      <c r="K2" s="48"/>
      <c r="L2" s="48"/>
      <c r="M2" s="49"/>
    </row>
    <row r="3" spans="2:15" ht="15" customHeight="1" thickTop="1">
      <c r="B3" s="1" t="s">
        <v>30</v>
      </c>
      <c r="C3" s="34">
        <v>0.7</v>
      </c>
      <c r="E3" s="19" t="s">
        <v>21</v>
      </c>
      <c r="F3" s="41">
        <v>0.72</v>
      </c>
      <c r="H3" s="20" t="s">
        <v>9</v>
      </c>
      <c r="I3" s="21" t="s">
        <v>8</v>
      </c>
      <c r="J3" s="22" t="s">
        <v>16</v>
      </c>
      <c r="K3" s="20" t="s">
        <v>9</v>
      </c>
      <c r="L3" s="21" t="s">
        <v>8</v>
      </c>
      <c r="M3" s="23" t="s">
        <v>16</v>
      </c>
      <c r="O3" s="15">
        <f>MeasuredSG*(1.00130346-(0.000134722124*DegreesF)+(0.00000204052596*DegreesF*DegreesF)-(0.00000000232820948*DegreesF*DegreesF*DegreesF))</f>
        <v>0.7503962696944162</v>
      </c>
    </row>
    <row r="4" spans="2:13" ht="15" customHeight="1">
      <c r="B4" s="8" t="s">
        <v>4</v>
      </c>
      <c r="C4" s="35">
        <v>0</v>
      </c>
      <c r="E4" s="19" t="s">
        <v>22</v>
      </c>
      <c r="F4" s="42">
        <v>14.64</v>
      </c>
      <c r="H4" s="19">
        <v>0</v>
      </c>
      <c r="I4" s="24">
        <v>0.72</v>
      </c>
      <c r="J4" s="25">
        <v>14.64</v>
      </c>
      <c r="K4" s="19">
        <v>52</v>
      </c>
      <c r="L4" s="24">
        <v>0.75952</v>
      </c>
      <c r="M4" s="26">
        <v>11.712400000000002</v>
      </c>
    </row>
    <row r="5" spans="2:13" ht="15" customHeight="1">
      <c r="B5" s="2" t="s">
        <v>1</v>
      </c>
      <c r="C5" s="36">
        <v>91</v>
      </c>
      <c r="E5" s="19" t="s">
        <v>23</v>
      </c>
      <c r="F5" s="42">
        <v>0.796</v>
      </c>
      <c r="H5" s="19">
        <v>2</v>
      </c>
      <c r="I5" s="24">
        <v>0.72152</v>
      </c>
      <c r="J5" s="25">
        <v>14.527399999999995</v>
      </c>
      <c r="K5" s="19">
        <v>54</v>
      </c>
      <c r="L5" s="24">
        <v>0.7610399999999999</v>
      </c>
      <c r="M5" s="26">
        <v>11.599800000000005</v>
      </c>
    </row>
    <row r="6" spans="2:13" ht="15" customHeight="1">
      <c r="B6" s="2" t="s">
        <v>31</v>
      </c>
      <c r="C6" s="37">
        <v>12</v>
      </c>
      <c r="E6" s="19" t="s">
        <v>24</v>
      </c>
      <c r="F6" s="42">
        <v>9.01</v>
      </c>
      <c r="H6" s="19">
        <v>4</v>
      </c>
      <c r="I6" s="24">
        <v>0.7230399999999999</v>
      </c>
      <c r="J6" s="25">
        <v>14.414800000000005</v>
      </c>
      <c r="K6" s="19">
        <v>56</v>
      </c>
      <c r="L6" s="24">
        <v>0.76256</v>
      </c>
      <c r="M6" s="26">
        <v>11.4872</v>
      </c>
    </row>
    <row r="7" spans="2:13" ht="15" customHeight="1">
      <c r="B7" s="2" t="s">
        <v>2</v>
      </c>
      <c r="C7" s="37">
        <v>0</v>
      </c>
      <c r="E7" s="19" t="s">
        <v>28</v>
      </c>
      <c r="F7" s="42">
        <v>113</v>
      </c>
      <c r="G7" s="28"/>
      <c r="H7" s="19">
        <v>6</v>
      </c>
      <c r="I7" s="24">
        <v>0.72456</v>
      </c>
      <c r="J7" s="25">
        <v>14.302200000000001</v>
      </c>
      <c r="K7" s="19">
        <v>58</v>
      </c>
      <c r="L7" s="24">
        <v>0.76408</v>
      </c>
      <c r="M7" s="26">
        <v>11.374600000000003</v>
      </c>
    </row>
    <row r="8" spans="2:13" ht="15" customHeight="1" thickBot="1">
      <c r="B8" s="2" t="s">
        <v>27</v>
      </c>
      <c r="C8" s="43">
        <f>((E85EthanolPct*cEthanolOctane)+((1-E85EthanolPct)*cEthanolCutOctane))</f>
        <v>105.2</v>
      </c>
      <c r="E8" s="27" t="s">
        <v>29</v>
      </c>
      <c r="F8" s="44">
        <v>87</v>
      </c>
      <c r="G8" s="28"/>
      <c r="H8" s="19">
        <v>8</v>
      </c>
      <c r="I8" s="24">
        <v>0.72608</v>
      </c>
      <c r="J8" s="25">
        <v>14.189600000000002</v>
      </c>
      <c r="K8" s="19">
        <v>60</v>
      </c>
      <c r="L8" s="24">
        <v>0.7656000000000001</v>
      </c>
      <c r="M8" s="26">
        <v>11.261999999999997</v>
      </c>
    </row>
    <row r="9" spans="2:13" ht="15" customHeight="1">
      <c r="B9" s="2" t="s">
        <v>18</v>
      </c>
      <c r="C9" s="10">
        <f>(cEthanolSG*PumpEthPct)+(cGasSG*(1-PumpEthPct))</f>
        <v>0.72</v>
      </c>
      <c r="G9" s="28"/>
      <c r="H9" s="19">
        <v>10</v>
      </c>
      <c r="I9" s="24">
        <v>0.7276</v>
      </c>
      <c r="J9" s="25">
        <v>14.076999999999998</v>
      </c>
      <c r="K9" s="19">
        <v>62</v>
      </c>
      <c r="L9" s="24">
        <v>0.76712</v>
      </c>
      <c r="M9" s="26">
        <v>11.1494</v>
      </c>
    </row>
    <row r="10" spans="2:13" ht="15" customHeight="1" thickBot="1">
      <c r="B10" s="2" t="s">
        <v>20</v>
      </c>
      <c r="C10" s="9">
        <f>(cEthanolStoich*PumpEthPct)+(cGasStoich*(1-PumpEthPct))</f>
        <v>14.64</v>
      </c>
      <c r="G10" s="28"/>
      <c r="H10" s="19">
        <v>12</v>
      </c>
      <c r="I10" s="24">
        <v>0.72912</v>
      </c>
      <c r="J10" s="25">
        <v>13.9644</v>
      </c>
      <c r="K10" s="19">
        <v>64</v>
      </c>
      <c r="L10" s="24">
        <v>0.76864</v>
      </c>
      <c r="M10" s="26">
        <v>11.036800000000003</v>
      </c>
    </row>
    <row r="11" spans="2:13" ht="15" customHeight="1" thickBot="1">
      <c r="B11" s="2" t="s">
        <v>32</v>
      </c>
      <c r="C11" s="10">
        <f>(cEthanolSG*E85EthanolPct)+(cGasSG*(1-E85EthanolPct))</f>
        <v>0.7732000000000001</v>
      </c>
      <c r="E11" s="50" t="s">
        <v>10</v>
      </c>
      <c r="F11" s="51"/>
      <c r="G11" s="28"/>
      <c r="H11" s="19">
        <v>14</v>
      </c>
      <c r="I11" s="24">
        <v>0.73064</v>
      </c>
      <c r="J11" s="25">
        <v>13.851800000000003</v>
      </c>
      <c r="K11" s="19">
        <v>66</v>
      </c>
      <c r="L11" s="24">
        <v>0.77016</v>
      </c>
      <c r="M11" s="26">
        <v>10.924200000000004</v>
      </c>
    </row>
    <row r="12" spans="2:13" ht="15" customHeight="1" thickBot="1" thickTop="1">
      <c r="B12" s="3" t="s">
        <v>33</v>
      </c>
      <c r="C12" s="4">
        <f>(cEthanolStoich*E85EthanolPct)+(cGasStoich*(1-E85EthanolPct))</f>
        <v>10.699000000000002</v>
      </c>
      <c r="E12" s="29" t="s">
        <v>26</v>
      </c>
      <c r="F12" s="38">
        <v>60</v>
      </c>
      <c r="H12" s="19">
        <v>16</v>
      </c>
      <c r="I12" s="24">
        <v>0.73216</v>
      </c>
      <c r="J12" s="25">
        <v>13.739199999999997</v>
      </c>
      <c r="K12" s="19">
        <v>68</v>
      </c>
      <c r="L12" s="24">
        <v>0.77168</v>
      </c>
      <c r="M12" s="26">
        <v>10.811599999999999</v>
      </c>
    </row>
    <row r="13" spans="2:13" ht="15" customHeight="1" thickBot="1">
      <c r="B13" s="47" t="s">
        <v>6</v>
      </c>
      <c r="C13" s="49"/>
      <c r="E13" s="19" t="s">
        <v>12</v>
      </c>
      <c r="F13" s="39">
        <v>0.75</v>
      </c>
      <c r="H13" s="19">
        <v>18</v>
      </c>
      <c r="I13" s="24">
        <v>0.73368</v>
      </c>
      <c r="J13" s="25">
        <v>13.6266</v>
      </c>
      <c r="K13" s="19">
        <v>70</v>
      </c>
      <c r="L13" s="24">
        <v>0.7732000000000001</v>
      </c>
      <c r="M13" s="26">
        <v>10.698999999999995</v>
      </c>
    </row>
    <row r="14" spans="2:13" ht="15" customHeight="1" thickTop="1">
      <c r="B14" s="5" t="s">
        <v>7</v>
      </c>
      <c r="C14" s="11">
        <f>((GallonsE85*E85EthanolPct)+(GallonsGas*PumpEthPct))/(GallonsGas+GallonsE85)</f>
        <v>0.6999999999999998</v>
      </c>
      <c r="E14" s="19" t="s">
        <v>13</v>
      </c>
      <c r="F14" s="40">
        <v>65</v>
      </c>
      <c r="H14" s="19">
        <v>20</v>
      </c>
      <c r="I14" s="24">
        <v>0.7352</v>
      </c>
      <c r="J14" s="25">
        <v>13.514000000000003</v>
      </c>
      <c r="K14" s="19">
        <v>72</v>
      </c>
      <c r="L14" s="24">
        <v>0.77472</v>
      </c>
      <c r="M14" s="26">
        <v>10.586400000000005</v>
      </c>
    </row>
    <row r="15" spans="2:13" ht="15" customHeight="1">
      <c r="B15" s="6" t="s">
        <v>5</v>
      </c>
      <c r="C15" s="12">
        <f>((GallonsGas*PumpOctane)+(GallonsE85*E85Octane))/(GallonsGas+GallonsE85)</f>
        <v>105.2</v>
      </c>
      <c r="E15" s="19" t="s">
        <v>14</v>
      </c>
      <c r="F15" s="45">
        <f>(DegreesF-32)*5/9</f>
        <v>18.333333333333332</v>
      </c>
      <c r="H15" s="19">
        <v>22</v>
      </c>
      <c r="I15" s="24">
        <v>0.73672</v>
      </c>
      <c r="J15" s="25">
        <v>13.401399999999997</v>
      </c>
      <c r="K15" s="19">
        <v>74</v>
      </c>
      <c r="L15" s="24">
        <v>0.77624</v>
      </c>
      <c r="M15" s="26">
        <v>10.473799999999997</v>
      </c>
    </row>
    <row r="16" spans="2:13" ht="15" customHeight="1">
      <c r="B16" s="6" t="s">
        <v>3</v>
      </c>
      <c r="C16" s="13">
        <f>((GallonsGas*PumpStoich)+(GallonsE85*E85Stoich))/(GallonsGas+GallonsE85)</f>
        <v>10.699000000000003</v>
      </c>
      <c r="E16" s="19" t="s">
        <v>19</v>
      </c>
      <c r="F16" s="10">
        <f>MeasuredSG/1-0.00072*(DegreesF-HydrometerCal)</f>
        <v>0.7464</v>
      </c>
      <c r="H16" s="19">
        <v>24</v>
      </c>
      <c r="I16" s="24">
        <v>0.73824</v>
      </c>
      <c r="J16" s="25">
        <v>13.288799999999998</v>
      </c>
      <c r="K16" s="19">
        <v>76</v>
      </c>
      <c r="L16" s="24">
        <v>0.77776</v>
      </c>
      <c r="M16" s="26">
        <v>10.3612</v>
      </c>
    </row>
    <row r="17" spans="2:13" ht="15" customHeight="1" thickBot="1">
      <c r="B17" s="7" t="s">
        <v>0</v>
      </c>
      <c r="C17" s="14">
        <f>((GallonsGas*CalcPumpSG)+(GallonsE85*CalcE85SG))/(GallonsGas+GallonsE85)</f>
        <v>0.7732000000000001</v>
      </c>
      <c r="E17" s="27" t="s">
        <v>11</v>
      </c>
      <c r="F17" s="30">
        <f>(((CorrectedMeasuredSG-cGasSG)*(cEthanolStoich-cGasStoich))/(cEthanolSG-cGasSG))+cGasStoich</f>
        <v>12.684315789473688</v>
      </c>
      <c r="H17" s="19">
        <v>26</v>
      </c>
      <c r="I17" s="24">
        <v>0.73976</v>
      </c>
      <c r="J17" s="25">
        <v>13.176200000000001</v>
      </c>
      <c r="K17" s="19">
        <v>78</v>
      </c>
      <c r="L17" s="24">
        <v>0.7792800000000001</v>
      </c>
      <c r="M17" s="26">
        <v>10.248599999999996</v>
      </c>
    </row>
    <row r="18" spans="8:13" ht="15" customHeight="1">
      <c r="H18" s="19">
        <v>28</v>
      </c>
      <c r="I18" s="24">
        <v>0.7412799999999999</v>
      </c>
      <c r="J18" s="25">
        <v>13.063600000000005</v>
      </c>
      <c r="K18" s="19">
        <v>80</v>
      </c>
      <c r="L18" s="24">
        <v>0.7807999999999999</v>
      </c>
      <c r="M18" s="26">
        <v>10.136000000000006</v>
      </c>
    </row>
    <row r="19" spans="8:13" ht="15" customHeight="1">
      <c r="H19" s="19">
        <v>30</v>
      </c>
      <c r="I19" s="24">
        <v>0.7428</v>
      </c>
      <c r="J19" s="25">
        <v>12.950999999999999</v>
      </c>
      <c r="K19" s="19">
        <v>82</v>
      </c>
      <c r="L19" s="24">
        <v>0.78232</v>
      </c>
      <c r="M19" s="26">
        <v>10.023400000000002</v>
      </c>
    </row>
    <row r="20" spans="2:13" ht="12.75" customHeight="1">
      <c r="B20" s="46" t="s">
        <v>34</v>
      </c>
      <c r="C20" s="46"/>
      <c r="D20" s="46"/>
      <c r="E20" s="46"/>
      <c r="F20" s="46"/>
      <c r="H20" s="19">
        <v>32</v>
      </c>
      <c r="I20" s="24">
        <v>0.7443199999999999</v>
      </c>
      <c r="J20" s="25">
        <v>12.838400000000009</v>
      </c>
      <c r="K20" s="19">
        <v>84</v>
      </c>
      <c r="L20" s="24">
        <v>0.7838400000000001</v>
      </c>
      <c r="M20" s="26">
        <v>9.910799999999995</v>
      </c>
    </row>
    <row r="21" spans="2:13" ht="12.75" customHeight="1">
      <c r="B21" s="46"/>
      <c r="C21" s="46"/>
      <c r="D21" s="46"/>
      <c r="E21" s="46"/>
      <c r="F21" s="46"/>
      <c r="H21" s="19">
        <v>34</v>
      </c>
      <c r="I21" s="24">
        <v>0.74584</v>
      </c>
      <c r="J21" s="25">
        <v>12.725800000000003</v>
      </c>
      <c r="K21" s="19">
        <v>86</v>
      </c>
      <c r="L21" s="24">
        <v>0.7853600000000001</v>
      </c>
      <c r="M21" s="26">
        <v>9.798199999999998</v>
      </c>
    </row>
    <row r="22" spans="2:13" ht="12.75">
      <c r="B22" s="46"/>
      <c r="C22" s="46"/>
      <c r="D22" s="46"/>
      <c r="E22" s="46"/>
      <c r="F22" s="46"/>
      <c r="H22" s="19">
        <v>36</v>
      </c>
      <c r="I22" s="24">
        <v>0.74736</v>
      </c>
      <c r="J22" s="25">
        <v>12.613199999999999</v>
      </c>
      <c r="K22" s="19">
        <v>88</v>
      </c>
      <c r="L22" s="24">
        <v>0.78688</v>
      </c>
      <c r="M22" s="26">
        <v>9.6856</v>
      </c>
    </row>
    <row r="23" spans="2:13" ht="12.75" customHeight="1">
      <c r="B23" s="46"/>
      <c r="C23" s="46"/>
      <c r="D23" s="46"/>
      <c r="E23" s="46"/>
      <c r="F23" s="46"/>
      <c r="H23" s="19">
        <v>38</v>
      </c>
      <c r="I23" s="24">
        <v>0.74888</v>
      </c>
      <c r="J23" s="25">
        <v>12.5006</v>
      </c>
      <c r="K23" s="19">
        <v>90</v>
      </c>
      <c r="L23" s="24">
        <v>0.7884</v>
      </c>
      <c r="M23" s="26">
        <v>9.573000000000004</v>
      </c>
    </row>
    <row r="24" spans="2:13" ht="12.75" customHeight="1">
      <c r="B24" s="46"/>
      <c r="C24" s="46"/>
      <c r="D24" s="46"/>
      <c r="E24" s="46"/>
      <c r="F24" s="46"/>
      <c r="H24" s="19">
        <v>40</v>
      </c>
      <c r="I24" s="24">
        <v>0.7504</v>
      </c>
      <c r="J24" s="25">
        <v>12.388000000000003</v>
      </c>
      <c r="K24" s="19">
        <v>92</v>
      </c>
      <c r="L24" s="24">
        <v>0.7899200000000001</v>
      </c>
      <c r="M24" s="26">
        <v>9.460399999999996</v>
      </c>
    </row>
    <row r="25" spans="2:13" ht="12.75">
      <c r="B25" s="46"/>
      <c r="C25" s="46"/>
      <c r="D25" s="46"/>
      <c r="E25" s="46"/>
      <c r="F25" s="46"/>
      <c r="H25" s="19">
        <v>42</v>
      </c>
      <c r="I25" s="24">
        <v>0.75192</v>
      </c>
      <c r="J25" s="25">
        <v>12.275399999999998</v>
      </c>
      <c r="K25" s="19">
        <v>94</v>
      </c>
      <c r="L25" s="24">
        <v>0.79144</v>
      </c>
      <c r="M25" s="26">
        <v>9.3478</v>
      </c>
    </row>
    <row r="26" spans="2:13" ht="12.75">
      <c r="B26" s="46"/>
      <c r="C26" s="46"/>
      <c r="D26" s="46"/>
      <c r="E26" s="46"/>
      <c r="F26" s="46"/>
      <c r="H26" s="19">
        <v>44</v>
      </c>
      <c r="I26" s="24">
        <v>0.75344</v>
      </c>
      <c r="J26" s="25">
        <v>12.1628</v>
      </c>
      <c r="K26" s="19">
        <v>96</v>
      </c>
      <c r="L26" s="24">
        <v>0.7929600000000001</v>
      </c>
      <c r="M26" s="26">
        <v>9.235199999999995</v>
      </c>
    </row>
    <row r="27" spans="2:13" ht="12.75">
      <c r="B27" s="46"/>
      <c r="C27" s="46"/>
      <c r="D27" s="46"/>
      <c r="E27" s="46"/>
      <c r="F27" s="46"/>
      <c r="H27" s="19">
        <v>46</v>
      </c>
      <c r="I27" s="24">
        <v>0.7549600000000001</v>
      </c>
      <c r="J27" s="25">
        <v>12.050199999999995</v>
      </c>
      <c r="K27" s="19">
        <v>98</v>
      </c>
      <c r="L27" s="24">
        <v>0.79448</v>
      </c>
      <c r="M27" s="26">
        <v>9.122600000000006</v>
      </c>
    </row>
    <row r="28" spans="2:13" ht="12.75">
      <c r="B28" s="46"/>
      <c r="C28" s="46"/>
      <c r="D28" s="46"/>
      <c r="E28" s="46"/>
      <c r="F28" s="46"/>
      <c r="H28" s="19">
        <v>48</v>
      </c>
      <c r="I28" s="24">
        <v>0.75648</v>
      </c>
      <c r="J28" s="25">
        <v>11.937599999999998</v>
      </c>
      <c r="K28" s="19">
        <v>100</v>
      </c>
      <c r="L28" s="24">
        <v>0.796</v>
      </c>
      <c r="M28" s="26">
        <v>9.01</v>
      </c>
    </row>
    <row r="29" spans="2:13" ht="13.5" thickBot="1">
      <c r="B29" s="46"/>
      <c r="C29" s="46"/>
      <c r="D29" s="46"/>
      <c r="E29" s="46"/>
      <c r="F29" s="46"/>
      <c r="H29" s="27">
        <v>50</v>
      </c>
      <c r="I29" s="31">
        <v>0.758</v>
      </c>
      <c r="J29" s="32">
        <v>11.825</v>
      </c>
      <c r="K29" s="27"/>
      <c r="L29" s="31"/>
      <c r="M29" s="33"/>
    </row>
    <row r="30" spans="2:6" ht="12.75">
      <c r="B30" s="46"/>
      <c r="C30" s="46"/>
      <c r="D30" s="46"/>
      <c r="E30" s="46"/>
      <c r="F30" s="46"/>
    </row>
    <row r="52" ht="12.75"/>
    <row r="53" ht="12.75"/>
    <row r="54" ht="12.75"/>
  </sheetData>
  <sheetProtection sheet="1" objects="1" scenarios="1"/>
  <mergeCells count="6">
    <mergeCell ref="B20:F30"/>
    <mergeCell ref="H2:M2"/>
    <mergeCell ref="B13:C13"/>
    <mergeCell ref="B2:C2"/>
    <mergeCell ref="E2:F2"/>
    <mergeCell ref="E11:F11"/>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craig</cp:lastModifiedBy>
  <cp:lastPrinted>2009-11-23T15:48:00Z</cp:lastPrinted>
  <dcterms:created xsi:type="dcterms:W3CDTF">1996-10-14T23:33:28Z</dcterms:created>
  <dcterms:modified xsi:type="dcterms:W3CDTF">2011-11-05T00:14:34Z</dcterms:modified>
  <cp:category/>
  <cp:version/>
  <cp:contentType/>
  <cp:contentStatus/>
</cp:coreProperties>
</file>